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activeTab="0"/>
  </bookViews>
  <sheets>
    <sheet name="Costs" sheetId="1" r:id="rId1"/>
    <sheet name="Long Term Yearly Costs" sheetId="2" r:id="rId2"/>
    <sheet name="catastrophic failure" sheetId="3" r:id="rId3"/>
  </sheets>
  <definedNames/>
  <calcPr fullCalcOnLoad="1"/>
</workbook>
</file>

<file path=xl/sharedStrings.xml><?xml version="1.0" encoding="utf-8"?>
<sst xmlns="http://schemas.openxmlformats.org/spreadsheetml/2006/main" count="124" uniqueCount="102">
  <si>
    <t>Masonry:</t>
  </si>
  <si>
    <t>The masonry is old.  We have completed phase 1 of replacing the old masonry.</t>
  </si>
  <si>
    <t>It is expected that Phase II will need to take place in the next 3-5 years.</t>
  </si>
  <si>
    <t>All lintels and masonry will probably need to be replaced in the next 20 years</t>
  </si>
  <si>
    <t>Roofs:</t>
  </si>
  <si>
    <t>Painting:</t>
  </si>
  <si>
    <t>Rental Refurbishing:</t>
  </si>
  <si>
    <t>Plumbing:</t>
  </si>
  <si>
    <t>Our plumbing is old.</t>
  </si>
  <si>
    <t>Basement ceiling:</t>
  </si>
  <si>
    <t>Misc:</t>
  </si>
  <si>
    <t>Smoke Alarm:</t>
  </si>
  <si>
    <t>The system will need to be replaced within five years</t>
  </si>
  <si>
    <t>Masonry Phase II</t>
  </si>
  <si>
    <t>Roofs</t>
  </si>
  <si>
    <t>Smoke Alarm System</t>
  </si>
  <si>
    <t>Rental Unit Refurb</t>
  </si>
  <si>
    <t>2nd Rental Unit Repair</t>
  </si>
  <si>
    <t>Plumbing</t>
  </si>
  <si>
    <t>Expected projects in the next five year</t>
  </si>
  <si>
    <t>Cost of projects</t>
  </si>
  <si>
    <t>Misc</t>
  </si>
  <si>
    <t>Other Sources</t>
  </si>
  <si>
    <t>Total operating cost for next five years (3% inflation)</t>
  </si>
  <si>
    <t>Total Income needed in next five years</t>
  </si>
  <si>
    <t>EXPENSES</t>
  </si>
  <si>
    <t>INCOME</t>
  </si>
  <si>
    <t>Total expenses from reserves over the next five years</t>
  </si>
  <si>
    <t xml:space="preserve">GOAL: We would like to avoid special assessments.  </t>
  </si>
  <si>
    <t>Back stairwell painting</t>
  </si>
  <si>
    <t>ALL FIGURES ARE ESTIMATES AND BEST GUESSES</t>
  </si>
  <si>
    <t>Total operating expenses for next five years (3% inflation)</t>
  </si>
  <si>
    <t>Total needed for repairs (from reserves) over the next five years</t>
  </si>
  <si>
    <t>Current Amount in Reserves</t>
  </si>
  <si>
    <t>ASSETS</t>
  </si>
  <si>
    <t>We have currently replaced many of the lintels and the top 6 feet have been repointed/replaced.</t>
  </si>
  <si>
    <t>All of our roofs are past their expected lifetime.  Some are extremely past their lifetimes.</t>
  </si>
  <si>
    <t>This is an estimate based on costs that have arisen in the past and what we expect will need to be repaired.</t>
  </si>
  <si>
    <t>Our budget usually estimates $20K/ year in miscellaneous fees</t>
  </si>
  <si>
    <t>We are lowering this to $10K/year due to improved itemization</t>
  </si>
  <si>
    <t>Long Term Yearly Reserve Expenditures</t>
  </si>
  <si>
    <t>Masonry</t>
  </si>
  <si>
    <t>Outside Painting</t>
  </si>
  <si>
    <t>Heating Repairs</t>
  </si>
  <si>
    <t>Rental Unit Refurbishing</t>
  </si>
  <si>
    <t>We have 7 more roofs to go.</t>
  </si>
  <si>
    <t>Good for ~7-10 years</t>
  </si>
  <si>
    <t>Good for ~5-10 years</t>
  </si>
  <si>
    <t>Good for forseeable future</t>
  </si>
  <si>
    <t>5 Year Plan</t>
  </si>
  <si>
    <t>7 roofs to go. Cost $25K each in 2012</t>
  </si>
  <si>
    <t>line 16</t>
  </si>
  <si>
    <t>Budget for operating expenses</t>
  </si>
  <si>
    <t>line 20</t>
  </si>
  <si>
    <t>from line 16</t>
  </si>
  <si>
    <t>from line 20</t>
  </si>
  <si>
    <t>TOTAL</t>
  </si>
  <si>
    <t>Current Yearly Condo Fees No Increase</t>
  </si>
  <si>
    <t>TOTAL INCOME</t>
  </si>
  <si>
    <t>0 increase</t>
  </si>
  <si>
    <t>50 year plan for next five years (because we have not finished need repair and the repairs are covered in the 5 year plan</t>
  </si>
  <si>
    <t>dealt with in five year plan up fron</t>
  </si>
  <si>
    <t>Base</t>
  </si>
  <si>
    <t>Project Reserves</t>
  </si>
  <si>
    <t>line 34</t>
  </si>
  <si>
    <t>from line 34</t>
  </si>
  <si>
    <t>from line 43</t>
  </si>
  <si>
    <t>total</t>
  </si>
  <si>
    <t>Total Income + Assests</t>
  </si>
  <si>
    <t>from line 24</t>
  </si>
  <si>
    <t>from line 40</t>
  </si>
  <si>
    <t>Masonry Round III makes this something tht we don't want to delay getting started on</t>
  </si>
  <si>
    <t>Projected</t>
  </si>
  <si>
    <t>Variance from Target</t>
  </si>
  <si>
    <t>line 51 - line 55</t>
  </si>
  <si>
    <t>Expenses</t>
  </si>
  <si>
    <t>Reserve target</t>
  </si>
  <si>
    <t>Total money needed</t>
  </si>
  <si>
    <t>Income</t>
  </si>
  <si>
    <t>Assests</t>
  </si>
  <si>
    <t>50 year plan (see Long Term Yearly Costs sheet)</t>
  </si>
  <si>
    <t>5 roofs were replaced this last year.</t>
  </si>
  <si>
    <t>To achieve this we need to plan our finances not just for the next five years; but with the life cycle of all the parts of the building in mind (50 year plan)</t>
  </si>
  <si>
    <t>This way we can understand the costs that need to come out of the reserves now and in the future</t>
  </si>
  <si>
    <t>This number can be reduced to zero once we are in phase with the 50 year plan</t>
  </si>
  <si>
    <t>Current Yearly Condo Fees 3% increase</t>
  </si>
  <si>
    <t>3% increase</t>
  </si>
  <si>
    <t>Project Reserves for 2018</t>
  </si>
  <si>
    <t>1 year</t>
  </si>
  <si>
    <t>catastophe predictons</t>
  </si>
  <si>
    <t>2 year</t>
  </si>
  <si>
    <t>3 year</t>
  </si>
  <si>
    <t>4 year</t>
  </si>
  <si>
    <t>short</t>
  </si>
  <si>
    <t>income model 1</t>
  </si>
  <si>
    <t>income model 2</t>
  </si>
  <si>
    <t>all project are needed</t>
  </si>
  <si>
    <t>COST</t>
  </si>
  <si>
    <t>SHORTFALL</t>
  </si>
  <si>
    <r>
      <t>Target Reserve for 201</t>
    </r>
    <r>
      <rPr>
        <b/>
        <sz val="11"/>
        <color indexed="8"/>
        <rFont val="Calibri"/>
        <family val="0"/>
      </rPr>
      <t>8</t>
    </r>
  </si>
  <si>
    <t>Total Target for 2018</t>
  </si>
  <si>
    <t>*We will not be liquid even if we hit all our 5 year costs early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</si>
</sst>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4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44" fontId="0" fillId="33" borderId="0" xfId="0" applyNumberFormat="1" applyFill="1" applyAlignment="1">
      <alignment horizontal="right"/>
    </xf>
    <xf numFmtId="4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/>
    </xf>
    <xf numFmtId="165" fontId="3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5" fillId="33" borderId="0" xfId="0" applyFont="1" applyFill="1" applyAlignment="1">
      <alignment horizontal="right"/>
    </xf>
    <xf numFmtId="9" fontId="0" fillId="33" borderId="0" xfId="0" applyNumberFormat="1" applyFill="1" applyAlignment="1">
      <alignment/>
    </xf>
    <xf numFmtId="0" fontId="37" fillId="35" borderId="0" xfId="0" applyFont="1" applyFill="1" applyAlignment="1">
      <alignment/>
    </xf>
    <xf numFmtId="164" fontId="37" fillId="35" borderId="0" xfId="0" applyNumberFormat="1" applyFont="1" applyFill="1" applyAlignment="1">
      <alignment/>
    </xf>
    <xf numFmtId="9" fontId="37" fillId="35" borderId="0" xfId="0" applyNumberFormat="1" applyFont="1" applyFill="1" applyAlignment="1">
      <alignment/>
    </xf>
    <xf numFmtId="165" fontId="37" fillId="35" borderId="0" xfId="0" applyNumberFormat="1" applyFont="1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="125" zoomScaleNormal="125" zoomScalePageLayoutView="125" workbookViewId="0" topLeftCell="A1">
      <selection activeCell="A74" sqref="A74"/>
    </sheetView>
  </sheetViews>
  <sheetFormatPr defaultColWidth="8.8515625" defaultRowHeight="15"/>
  <cols>
    <col min="1" max="1" width="53.421875" style="1" customWidth="1"/>
    <col min="2" max="2" width="19.421875" style="8" customWidth="1"/>
    <col min="3" max="3" width="16.7109375" style="1" customWidth="1"/>
    <col min="4" max="4" width="18.421875" style="13" customWidth="1"/>
    <col min="5" max="5" width="12.421875" style="1" bestFit="1" customWidth="1"/>
    <col min="6" max="6" width="11.421875" style="1" customWidth="1"/>
    <col min="7" max="7" width="12.8515625" style="1" bestFit="1" customWidth="1"/>
    <col min="8" max="8" width="0" style="1" hidden="1" customWidth="1"/>
    <col min="9" max="10" width="10.421875" style="1" hidden="1" customWidth="1"/>
    <col min="11" max="12" width="12.00390625" style="1" hidden="1" customWidth="1"/>
    <col min="13" max="16384" width="8.8515625" style="1" customWidth="1"/>
  </cols>
  <sheetData>
    <row r="1" spans="1:4" ht="15">
      <c r="A1" s="1" t="s">
        <v>28</v>
      </c>
      <c r="D1" s="19"/>
    </row>
    <row r="2" ht="15">
      <c r="A2" s="1" t="s">
        <v>82</v>
      </c>
    </row>
    <row r="3" ht="15">
      <c r="A3" s="1" t="s">
        <v>83</v>
      </c>
    </row>
    <row r="5" ht="15">
      <c r="A5" s="6" t="s">
        <v>30</v>
      </c>
    </row>
    <row r="7" spans="1:2" ht="15">
      <c r="A7" s="4" t="s">
        <v>25</v>
      </c>
      <c r="B7" s="8" t="s">
        <v>49</v>
      </c>
    </row>
    <row r="8" spans="1:2" ht="15">
      <c r="A8" s="1" t="s">
        <v>19</v>
      </c>
      <c r="B8" s="8" t="s">
        <v>20</v>
      </c>
    </row>
    <row r="9" spans="1:5" ht="15">
      <c r="A9" s="1" t="s">
        <v>13</v>
      </c>
      <c r="B9" s="8">
        <v>320000</v>
      </c>
      <c r="D9" s="14"/>
      <c r="E9" s="12"/>
    </row>
    <row r="10" spans="1:4" ht="15">
      <c r="A10" s="1" t="s">
        <v>14</v>
      </c>
      <c r="B10" s="8">
        <v>180000</v>
      </c>
      <c r="C10" s="12" t="s">
        <v>50</v>
      </c>
      <c r="D10" s="14"/>
    </row>
    <row r="11" spans="1:4" ht="15">
      <c r="A11" s="1" t="s">
        <v>15</v>
      </c>
      <c r="B11" s="8">
        <v>120000</v>
      </c>
      <c r="D11" s="14"/>
    </row>
    <row r="12" spans="1:4" ht="15">
      <c r="A12" s="1" t="s">
        <v>16</v>
      </c>
      <c r="B12" s="8">
        <v>5000</v>
      </c>
      <c r="D12" s="14"/>
    </row>
    <row r="13" spans="1:4" ht="15">
      <c r="A13" s="1" t="s">
        <v>17</v>
      </c>
      <c r="B13" s="8">
        <v>5000</v>
      </c>
      <c r="C13" s="21"/>
      <c r="D13" s="14"/>
    </row>
    <row r="14" spans="1:4" ht="15">
      <c r="A14" s="1" t="s">
        <v>18</v>
      </c>
      <c r="B14" s="8">
        <v>22000</v>
      </c>
      <c r="D14" s="14"/>
    </row>
    <row r="15" spans="1:4" ht="15">
      <c r="A15" s="2" t="s">
        <v>21</v>
      </c>
      <c r="B15" s="9">
        <v>56000</v>
      </c>
      <c r="D15" s="14"/>
    </row>
    <row r="16" spans="1:5" ht="15">
      <c r="A16" s="4" t="s">
        <v>27</v>
      </c>
      <c r="B16" s="10">
        <f>SUM(B9:B15)</f>
        <v>708000</v>
      </c>
      <c r="C16" s="7" t="s">
        <v>51</v>
      </c>
      <c r="D16" s="15"/>
      <c r="E16" s="20"/>
    </row>
    <row r="17" spans="1:9" ht="15">
      <c r="A17" s="4"/>
      <c r="B17" s="10"/>
      <c r="D17" s="15"/>
      <c r="E17" s="20"/>
      <c r="I17" s="1" t="s">
        <v>89</v>
      </c>
    </row>
    <row r="18" spans="2:12" ht="15">
      <c r="B18" s="22">
        <v>2013</v>
      </c>
      <c r="C18" s="1">
        <f>B18+1</f>
        <v>2014</v>
      </c>
      <c r="D18" s="1">
        <f>C18+1</f>
        <v>2015</v>
      </c>
      <c r="E18" s="1">
        <f>D18+1</f>
        <v>2016</v>
      </c>
      <c r="F18" s="1">
        <f>E18+1</f>
        <v>2017</v>
      </c>
      <c r="I18" s="1" t="s">
        <v>88</v>
      </c>
      <c r="J18" s="1" t="s">
        <v>90</v>
      </c>
      <c r="K18" s="1" t="s">
        <v>91</v>
      </c>
      <c r="L18" s="1" t="s">
        <v>92</v>
      </c>
    </row>
    <row r="19" spans="1:12" ht="15">
      <c r="A19" s="1" t="s">
        <v>52</v>
      </c>
      <c r="B19" s="1">
        <v>239285</v>
      </c>
      <c r="C19" s="1">
        <f>B19*1.03</f>
        <v>246463.55000000002</v>
      </c>
      <c r="D19" s="1">
        <f>C19*1.03</f>
        <v>253857.45650000003</v>
      </c>
      <c r="E19" s="1">
        <f>D19*1.03</f>
        <v>261473.18019500002</v>
      </c>
      <c r="F19" s="1">
        <f>E19*1.03</f>
        <v>269317.37560085003</v>
      </c>
      <c r="I19" s="8">
        <f>B19+B16</f>
        <v>947285</v>
      </c>
      <c r="J19" s="8">
        <f>SUM(B19:C19)+B16</f>
        <v>1193748.55</v>
      </c>
      <c r="K19" s="8">
        <f>SUM(B19:D19)+B16</f>
        <v>1447606.0065000001</v>
      </c>
      <c r="L19" s="8">
        <f>SUM(B19:E19)+B16</f>
        <v>1709079.1866950002</v>
      </c>
    </row>
    <row r="20" spans="1:9" ht="15">
      <c r="A20" s="1" t="s">
        <v>31</v>
      </c>
      <c r="B20" s="8">
        <f>SUM(B19:F19)</f>
        <v>1270396.5622958501</v>
      </c>
      <c r="C20" s="7" t="s">
        <v>53</v>
      </c>
      <c r="D20" s="16"/>
      <c r="I20" s="1" t="s">
        <v>93</v>
      </c>
    </row>
    <row r="21" spans="4:12" ht="15">
      <c r="D21" s="16"/>
      <c r="H21" s="30">
        <v>0</v>
      </c>
      <c r="I21" s="12">
        <f>I19-I27</f>
        <v>541343</v>
      </c>
      <c r="J21" s="12">
        <f>J19-J27</f>
        <v>381864.55000000005</v>
      </c>
      <c r="K21" s="12">
        <f>K19-K27</f>
        <v>229780.00650000013</v>
      </c>
      <c r="L21" s="12">
        <f>L19-L27</f>
        <v>85311.18669500016</v>
      </c>
    </row>
    <row r="22" spans="1:12" ht="15">
      <c r="A22" s="1" t="s">
        <v>32</v>
      </c>
      <c r="B22" s="8">
        <f>B16</f>
        <v>708000</v>
      </c>
      <c r="C22" s="1" t="s">
        <v>54</v>
      </c>
      <c r="D22" s="16"/>
      <c r="H22" s="30">
        <v>0.03</v>
      </c>
      <c r="I22" s="12">
        <f>I19-I28</f>
        <v>531564.74</v>
      </c>
      <c r="J22" s="12">
        <f>J19-J28</f>
        <v>362308.03</v>
      </c>
      <c r="K22" s="12">
        <f>K19-K28</f>
        <v>200445.2265000001</v>
      </c>
      <c r="L22" s="12">
        <f>L19-L28</f>
        <v>46198.14669500012</v>
      </c>
    </row>
    <row r="23" spans="1:9" ht="15">
      <c r="A23" s="2" t="s">
        <v>23</v>
      </c>
      <c r="B23" s="9">
        <v>1279502</v>
      </c>
      <c r="C23" s="1" t="s">
        <v>55</v>
      </c>
      <c r="D23" s="16"/>
      <c r="I23" s="23"/>
    </row>
    <row r="24" spans="1:4" ht="15">
      <c r="A24" s="4" t="s">
        <v>24</v>
      </c>
      <c r="B24" s="10">
        <f>B20+B16</f>
        <v>1978396.5622958501</v>
      </c>
      <c r="D24" s="16"/>
    </row>
    <row r="26" spans="1:7" ht="15">
      <c r="A26" s="4" t="s">
        <v>26</v>
      </c>
      <c r="B26" s="22">
        <v>2014</v>
      </c>
      <c r="C26" s="1">
        <f>B26+1</f>
        <v>2015</v>
      </c>
      <c r="D26" s="1">
        <f>C26+1</f>
        <v>2016</v>
      </c>
      <c r="E26" s="1">
        <f>D26+1</f>
        <v>2017</v>
      </c>
      <c r="F26" s="1">
        <f>E26+1</f>
        <v>2018</v>
      </c>
      <c r="G26" s="1" t="s">
        <v>56</v>
      </c>
    </row>
    <row r="27" spans="1:12" ht="15">
      <c r="A27" s="1" t="s">
        <v>57</v>
      </c>
      <c r="B27" s="8">
        <v>325942</v>
      </c>
      <c r="C27" s="8">
        <v>325942</v>
      </c>
      <c r="D27" s="8">
        <v>325942</v>
      </c>
      <c r="E27" s="8">
        <v>325942</v>
      </c>
      <c r="F27" s="8">
        <v>325942</v>
      </c>
      <c r="G27" s="23">
        <f>SUM(B27:F27)</f>
        <v>1629710</v>
      </c>
      <c r="I27" s="12">
        <f>B27+B31</f>
        <v>405942</v>
      </c>
      <c r="J27" s="12">
        <f>I27*2</f>
        <v>811884</v>
      </c>
      <c r="K27" s="12">
        <f>I27*3</f>
        <v>1217826</v>
      </c>
      <c r="L27" s="12">
        <f>I27*4</f>
        <v>1623768</v>
      </c>
    </row>
    <row r="28" spans="1:12" ht="15">
      <c r="A28" s="1" t="s">
        <v>85</v>
      </c>
      <c r="B28" s="12">
        <f>B27*1.03</f>
        <v>335720.26</v>
      </c>
      <c r="C28" s="12">
        <f>C27*1.03</f>
        <v>335720.26</v>
      </c>
      <c r="D28" s="12">
        <f>D27*1.03</f>
        <v>335720.26</v>
      </c>
      <c r="E28" s="12">
        <f>E27*1.03</f>
        <v>335720.26</v>
      </c>
      <c r="F28" s="12">
        <f>F27*1.03</f>
        <v>335720.26</v>
      </c>
      <c r="G28" s="23">
        <f>SUM(B28:F28)</f>
        <v>1678601.3</v>
      </c>
      <c r="I28" s="12">
        <f>B28+B31</f>
        <v>415720.26</v>
      </c>
      <c r="J28" s="12">
        <f>I28*2</f>
        <v>831440.52</v>
      </c>
      <c r="K28" s="12">
        <f>I28*3</f>
        <v>1247160.78</v>
      </c>
      <c r="L28" s="12">
        <f>I28*4</f>
        <v>1662881.04</v>
      </c>
    </row>
    <row r="29" spans="3:7" ht="15">
      <c r="C29" s="8"/>
      <c r="D29" s="8"/>
      <c r="E29" s="8"/>
      <c r="F29" s="8"/>
      <c r="G29" s="23"/>
    </row>
    <row r="31" spans="1:7" ht="15">
      <c r="A31" s="1" t="s">
        <v>22</v>
      </c>
      <c r="B31" s="8">
        <v>80000</v>
      </c>
      <c r="C31" s="8">
        <v>80000</v>
      </c>
      <c r="D31" s="8">
        <v>80000</v>
      </c>
      <c r="E31" s="8">
        <v>80000</v>
      </c>
      <c r="F31" s="8">
        <v>80000</v>
      </c>
      <c r="G31" s="8">
        <f>SUM(B31:F31)</f>
        <v>400000</v>
      </c>
    </row>
    <row r="33" spans="2:3" ht="15">
      <c r="B33" s="14" t="s">
        <v>59</v>
      </c>
      <c r="C33" s="13" t="s">
        <v>86</v>
      </c>
    </row>
    <row r="34" spans="1:6" ht="15">
      <c r="A34" s="1" t="s">
        <v>58</v>
      </c>
      <c r="B34" s="8">
        <f>G27+G31</f>
        <v>2029710</v>
      </c>
      <c r="C34" s="8">
        <f>G28+G31</f>
        <v>2078601.3</v>
      </c>
      <c r="D34" s="8"/>
      <c r="E34" s="8" t="s">
        <v>64</v>
      </c>
      <c r="F34" s="8"/>
    </row>
    <row r="35" ht="15">
      <c r="D35" s="17"/>
    </row>
    <row r="36" ht="15">
      <c r="D36" s="16"/>
    </row>
    <row r="37" spans="1:4" ht="15">
      <c r="A37" s="4" t="s">
        <v>99</v>
      </c>
      <c r="D37" s="17"/>
    </row>
    <row r="38" spans="1:3" ht="15">
      <c r="A38" s="1" t="s">
        <v>62</v>
      </c>
      <c r="B38" s="8">
        <v>125000</v>
      </c>
      <c r="C38" s="5" t="s">
        <v>84</v>
      </c>
    </row>
    <row r="39" spans="1:4" ht="15">
      <c r="A39" s="1" t="s">
        <v>80</v>
      </c>
      <c r="B39" s="8">
        <f>'Long Term Yearly Costs'!G17*6</f>
        <v>163000</v>
      </c>
      <c r="C39" s="5" t="s">
        <v>71</v>
      </c>
      <c r="D39" s="17"/>
    </row>
    <row r="40" spans="1:3" ht="15">
      <c r="A40" s="1" t="s">
        <v>100</v>
      </c>
      <c r="B40" s="8">
        <f>SUM(B38:B39)</f>
        <v>288000</v>
      </c>
      <c r="C40" s="5"/>
    </row>
    <row r="41" spans="4:6" ht="15">
      <c r="D41" s="17"/>
      <c r="E41" s="3"/>
      <c r="F41" s="12"/>
    </row>
    <row r="42" ht="15">
      <c r="A42" s="7" t="s">
        <v>34</v>
      </c>
    </row>
    <row r="43" spans="1:2" ht="15">
      <c r="A43" s="1" t="s">
        <v>33</v>
      </c>
      <c r="B43" s="8">
        <v>233000</v>
      </c>
    </row>
    <row r="44" ht="15">
      <c r="D44" s="18"/>
    </row>
    <row r="45" ht="15">
      <c r="A45" s="6"/>
    </row>
    <row r="46" ht="15">
      <c r="A46" s="4" t="s">
        <v>63</v>
      </c>
    </row>
    <row r="47" spans="1:8" ht="15">
      <c r="A47" s="6"/>
      <c r="G47"/>
      <c r="H47"/>
    </row>
    <row r="48" spans="1:11" ht="15">
      <c r="A48" s="6"/>
      <c r="B48" s="27" t="s">
        <v>59</v>
      </c>
      <c r="C48" s="29" t="s">
        <v>86</v>
      </c>
      <c r="D48" s="28"/>
      <c r="G48"/>
      <c r="H48"/>
      <c r="I48"/>
      <c r="J48"/>
      <c r="K48"/>
    </row>
    <row r="49" spans="1:11" ht="15">
      <c r="A49" s="5" t="s">
        <v>78</v>
      </c>
      <c r="B49" s="8">
        <f>B34</f>
        <v>2029710</v>
      </c>
      <c r="C49" s="8">
        <f>C34</f>
        <v>2078601.3</v>
      </c>
      <c r="D49" s="8"/>
      <c r="E49" s="1" t="s">
        <v>65</v>
      </c>
      <c r="H49"/>
      <c r="I49"/>
      <c r="J49"/>
      <c r="K49"/>
    </row>
    <row r="50" spans="1:11" ht="15">
      <c r="A50" s="5" t="s">
        <v>79</v>
      </c>
      <c r="B50" s="8">
        <f>B43</f>
        <v>233000</v>
      </c>
      <c r="C50" s="8">
        <f>$B43</f>
        <v>233000</v>
      </c>
      <c r="D50" s="8"/>
      <c r="E50" s="1" t="s">
        <v>66</v>
      </c>
      <c r="H50"/>
      <c r="I50"/>
      <c r="J50"/>
      <c r="K50"/>
    </row>
    <row r="51" spans="1:11" ht="15">
      <c r="A51" s="5" t="s">
        <v>68</v>
      </c>
      <c r="B51" s="8">
        <f>SUM(B49:B50)</f>
        <v>2262710</v>
      </c>
      <c r="C51" s="8">
        <f>SUM(C49:C50)</f>
        <v>2311601.3</v>
      </c>
      <c r="D51" s="8"/>
      <c r="E51" s="1" t="s">
        <v>67</v>
      </c>
      <c r="H51"/>
      <c r="I51"/>
      <c r="J51"/>
      <c r="K51"/>
    </row>
    <row r="52" spans="8:11" ht="15">
      <c r="H52"/>
      <c r="I52"/>
      <c r="J52"/>
      <c r="K52"/>
    </row>
    <row r="53" spans="1:11" ht="15">
      <c r="A53" s="1" t="s">
        <v>75</v>
      </c>
      <c r="B53" s="8">
        <f>$B24</f>
        <v>1978396.5622958501</v>
      </c>
      <c r="C53" s="8">
        <f>$B24</f>
        <v>1978396.5622958501</v>
      </c>
      <c r="D53" s="8"/>
      <c r="E53" s="1" t="s">
        <v>69</v>
      </c>
      <c r="H53"/>
      <c r="I53"/>
      <c r="J53"/>
      <c r="K53"/>
    </row>
    <row r="54" spans="1:11" ht="15">
      <c r="A54" s="1" t="s">
        <v>76</v>
      </c>
      <c r="B54" s="8">
        <v>293000</v>
      </c>
      <c r="C54" s="8">
        <v>293000</v>
      </c>
      <c r="D54" s="8"/>
      <c r="E54" s="1" t="s">
        <v>70</v>
      </c>
      <c r="H54"/>
      <c r="I54"/>
      <c r="J54"/>
      <c r="K54"/>
    </row>
    <row r="55" spans="1:11" ht="15">
      <c r="A55" s="1" t="s">
        <v>77</v>
      </c>
      <c r="B55" s="8">
        <f>SUM(B53:B54)</f>
        <v>2271396.5622958504</v>
      </c>
      <c r="C55" s="8">
        <f>SUM(C53:C54)</f>
        <v>2271396.5622958504</v>
      </c>
      <c r="D55" s="8"/>
      <c r="E55" s="1" t="s">
        <v>67</v>
      </c>
      <c r="G55" s="12"/>
      <c r="H55"/>
      <c r="I55"/>
      <c r="J55"/>
      <c r="K55"/>
    </row>
    <row r="56" spans="8:11" ht="15">
      <c r="H56"/>
      <c r="I56"/>
      <c r="J56"/>
      <c r="K56"/>
    </row>
    <row r="57" spans="1:11" ht="15">
      <c r="A57" s="1" t="s">
        <v>87</v>
      </c>
      <c r="H57"/>
      <c r="I57"/>
      <c r="J57"/>
      <c r="K57"/>
    </row>
    <row r="58" spans="1:11" ht="15">
      <c r="A58" s="1" t="s">
        <v>72</v>
      </c>
      <c r="B58" s="8">
        <f>$B40+B59</f>
        <v>279313.43770414963</v>
      </c>
      <c r="C58" s="8">
        <f>$B40+C59</f>
        <v>328204.73770414945</v>
      </c>
      <c r="D58" s="8"/>
      <c r="E58" s="1" t="s">
        <v>74</v>
      </c>
      <c r="H58"/>
      <c r="I58"/>
      <c r="J58"/>
      <c r="K58"/>
    </row>
    <row r="59" spans="1:11" ht="15">
      <c r="A59" s="1" t="s">
        <v>73</v>
      </c>
      <c r="B59" s="8">
        <f>B51-B55</f>
        <v>-8686.562295850366</v>
      </c>
      <c r="C59" s="8">
        <f>C51-C55</f>
        <v>40204.73770414945</v>
      </c>
      <c r="D59" s="8"/>
      <c r="H59"/>
      <c r="I59"/>
      <c r="J59"/>
      <c r="K59"/>
    </row>
    <row r="60" spans="8:11" ht="15">
      <c r="H60"/>
      <c r="I60"/>
      <c r="J60"/>
      <c r="K60"/>
    </row>
    <row r="61" spans="1:11" ht="15">
      <c r="A61" s="1" t="s">
        <v>101</v>
      </c>
      <c r="H61"/>
      <c r="I61"/>
      <c r="J61"/>
      <c r="K61"/>
    </row>
    <row r="62" spans="8:11" ht="15">
      <c r="H62"/>
      <c r="I62"/>
      <c r="J62"/>
      <c r="K62"/>
    </row>
    <row r="63" spans="8:11" ht="15">
      <c r="H63"/>
      <c r="I63"/>
      <c r="J63"/>
      <c r="K63"/>
    </row>
    <row r="64" spans="8:11" ht="15">
      <c r="H64"/>
      <c r="I64"/>
      <c r="J64"/>
      <c r="K64"/>
    </row>
    <row r="65" spans="1:11" ht="15">
      <c r="A65" s="11" t="s">
        <v>0</v>
      </c>
      <c r="H65"/>
      <c r="I65"/>
      <c r="J65"/>
      <c r="K65"/>
    </row>
    <row r="66" spans="1:11" ht="15">
      <c r="A66" t="s">
        <v>1</v>
      </c>
      <c r="H66"/>
      <c r="I66"/>
      <c r="J66"/>
      <c r="K66"/>
    </row>
    <row r="67" spans="1:11" ht="15">
      <c r="A67" t="s">
        <v>2</v>
      </c>
      <c r="H67"/>
      <c r="I67"/>
      <c r="J67"/>
      <c r="K67"/>
    </row>
    <row r="68" spans="1:11" ht="15">
      <c r="A68" t="s">
        <v>35</v>
      </c>
      <c r="H68"/>
      <c r="I68"/>
      <c r="J68"/>
      <c r="K68"/>
    </row>
    <row r="69" spans="1:11" ht="15">
      <c r="A69" t="s">
        <v>3</v>
      </c>
      <c r="H69"/>
      <c r="I69"/>
      <c r="J69"/>
      <c r="K69"/>
    </row>
    <row r="70" spans="1:11" ht="15">
      <c r="A70"/>
      <c r="H70"/>
      <c r="I70"/>
      <c r="J70"/>
      <c r="K70"/>
    </row>
    <row r="71" spans="1:11" ht="15">
      <c r="A71" s="11" t="s">
        <v>4</v>
      </c>
      <c r="H71"/>
      <c r="I71"/>
      <c r="J71"/>
      <c r="K71"/>
    </row>
    <row r="72" spans="1:11" ht="15">
      <c r="A72" t="s">
        <v>36</v>
      </c>
      <c r="H72"/>
      <c r="I72"/>
      <c r="J72"/>
      <c r="K72"/>
    </row>
    <row r="73" spans="1:11" ht="15">
      <c r="A73" t="s">
        <v>81</v>
      </c>
      <c r="H73"/>
      <c r="I73"/>
      <c r="J73"/>
      <c r="K73"/>
    </row>
    <row r="74" spans="1:11" ht="15">
      <c r="A74" t="s">
        <v>45</v>
      </c>
      <c r="H74"/>
      <c r="I74"/>
      <c r="J74"/>
      <c r="K74"/>
    </row>
    <row r="75" spans="1:11" ht="15">
      <c r="A75"/>
      <c r="H75"/>
      <c r="I75"/>
      <c r="J75"/>
      <c r="K75"/>
    </row>
    <row r="76" spans="1:11" ht="15">
      <c r="A76" s="11" t="s">
        <v>5</v>
      </c>
      <c r="H76"/>
      <c r="I76"/>
      <c r="J76"/>
      <c r="K76"/>
    </row>
    <row r="77" spans="1:11" ht="15">
      <c r="A77" t="s">
        <v>46</v>
      </c>
      <c r="I77"/>
      <c r="J77"/>
      <c r="K77"/>
    </row>
    <row r="78" spans="1:11" ht="15">
      <c r="A78"/>
      <c r="H78"/>
      <c r="I78"/>
      <c r="J78"/>
      <c r="K78"/>
    </row>
    <row r="79" spans="1:11" ht="15">
      <c r="A79" s="11" t="s">
        <v>6</v>
      </c>
      <c r="H79"/>
      <c r="I79"/>
      <c r="J79"/>
      <c r="K79"/>
    </row>
    <row r="80" ht="15">
      <c r="A80" t="s">
        <v>47</v>
      </c>
    </row>
    <row r="81" ht="15">
      <c r="A81"/>
    </row>
    <row r="82" ht="15">
      <c r="A82"/>
    </row>
    <row r="83" ht="15">
      <c r="A83" s="11" t="s">
        <v>7</v>
      </c>
    </row>
    <row r="84" ht="15">
      <c r="A84" t="s">
        <v>8</v>
      </c>
    </row>
    <row r="85" ht="15">
      <c r="A85" t="s">
        <v>37</v>
      </c>
    </row>
    <row r="86" ht="15">
      <c r="A86"/>
    </row>
    <row r="87" ht="15">
      <c r="A87" s="11" t="s">
        <v>9</v>
      </c>
    </row>
    <row r="88" ht="15">
      <c r="A88" t="s">
        <v>48</v>
      </c>
    </row>
    <row r="89" ht="15">
      <c r="A89"/>
    </row>
    <row r="90" ht="15">
      <c r="A90" s="11" t="s">
        <v>11</v>
      </c>
    </row>
    <row r="91" ht="15">
      <c r="A91" t="s">
        <v>12</v>
      </c>
    </row>
    <row r="92" ht="15">
      <c r="A92"/>
    </row>
    <row r="93" ht="15">
      <c r="A93" s="11" t="s">
        <v>10</v>
      </c>
    </row>
    <row r="94" ht="15">
      <c r="A94" t="s">
        <v>38</v>
      </c>
    </row>
    <row r="95" ht="15">
      <c r="A95" t="s">
        <v>39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33" sqref="B33"/>
    </sheetView>
  </sheetViews>
  <sheetFormatPr defaultColWidth="8.8515625" defaultRowHeight="15"/>
  <cols>
    <col min="1" max="1" width="53.00390625" style="0" customWidth="1"/>
    <col min="2" max="2" width="15.421875" style="0" customWidth="1"/>
    <col min="3" max="3" width="8.8515625" style="0" customWidth="1"/>
    <col min="4" max="4" width="12.140625" style="0" customWidth="1"/>
    <col min="5" max="5" width="8.8515625" style="0" customWidth="1"/>
    <col min="6" max="6" width="10.421875" style="0" customWidth="1"/>
  </cols>
  <sheetData>
    <row r="1" spans="1:6" ht="15">
      <c r="A1" s="4"/>
      <c r="B1" s="8"/>
      <c r="C1" s="1"/>
      <c r="D1" s="13"/>
      <c r="E1" s="1"/>
      <c r="F1" s="1"/>
    </row>
    <row r="2" spans="1:7" ht="15">
      <c r="A2" s="4" t="s">
        <v>25</v>
      </c>
      <c r="B2" s="1" t="s">
        <v>40</v>
      </c>
      <c r="C2" s="1"/>
      <c r="D2" s="13"/>
      <c r="E2" s="1"/>
      <c r="G2" t="s">
        <v>60</v>
      </c>
    </row>
    <row r="3" spans="1:6" ht="15">
      <c r="A3" s="1" t="s">
        <v>19</v>
      </c>
      <c r="B3" s="8" t="s">
        <v>20</v>
      </c>
      <c r="C3" s="1"/>
      <c r="D3" s="13"/>
      <c r="E3" s="1"/>
      <c r="F3" s="1"/>
    </row>
    <row r="4" spans="1:7" ht="15">
      <c r="A4" s="1" t="s">
        <v>41</v>
      </c>
      <c r="B4" s="8">
        <v>24000</v>
      </c>
      <c r="C4" s="1"/>
      <c r="D4" s="14"/>
      <c r="E4" s="8"/>
      <c r="F4" s="1"/>
      <c r="G4" s="26">
        <f>B4*0.5</f>
        <v>12000</v>
      </c>
    </row>
    <row r="5" spans="1:7" ht="15">
      <c r="A5" s="1" t="s">
        <v>14</v>
      </c>
      <c r="B5" s="8">
        <v>14000</v>
      </c>
      <c r="C5" s="1"/>
      <c r="D5" s="14"/>
      <c r="E5" s="1"/>
      <c r="F5" s="1"/>
      <c r="G5" s="25">
        <f>B5*5/12</f>
        <v>5833.333333333333</v>
      </c>
    </row>
    <row r="6" spans="1:7" ht="15">
      <c r="A6" s="1" t="s">
        <v>29</v>
      </c>
      <c r="B6" s="8">
        <v>3333.3333333333335</v>
      </c>
      <c r="C6" s="1"/>
      <c r="D6" s="13"/>
      <c r="E6" s="1"/>
      <c r="F6" s="12"/>
      <c r="G6" s="24">
        <f>B6</f>
        <v>3333.3333333333335</v>
      </c>
    </row>
    <row r="7" spans="1:8" ht="15">
      <c r="A7" s="1" t="s">
        <v>15</v>
      </c>
      <c r="B7" s="8">
        <v>75</v>
      </c>
      <c r="C7" s="1"/>
      <c r="D7" s="14"/>
      <c r="E7" s="1"/>
      <c r="F7" s="8"/>
      <c r="G7" s="24">
        <v>0</v>
      </c>
      <c r="H7" t="s">
        <v>61</v>
      </c>
    </row>
    <row r="8" spans="1:8" ht="15">
      <c r="A8" s="1" t="s">
        <v>44</v>
      </c>
      <c r="B8" s="8">
        <v>2000</v>
      </c>
      <c r="C8" s="1"/>
      <c r="D8" s="13"/>
      <c r="E8" s="1"/>
      <c r="F8" s="1"/>
      <c r="G8" s="24">
        <v>0</v>
      </c>
      <c r="H8" t="s">
        <v>61</v>
      </c>
    </row>
    <row r="9" spans="1:8" ht="15">
      <c r="A9" s="1" t="s">
        <v>18</v>
      </c>
      <c r="B9" s="8">
        <v>4000</v>
      </c>
      <c r="C9" s="1"/>
      <c r="D9" s="14"/>
      <c r="E9" s="1"/>
      <c r="F9" s="1"/>
      <c r="G9" s="24">
        <v>0</v>
      </c>
      <c r="H9" t="s">
        <v>61</v>
      </c>
    </row>
    <row r="10" spans="1:7" ht="15">
      <c r="A10" s="1" t="s">
        <v>42</v>
      </c>
      <c r="B10" s="8">
        <v>5000</v>
      </c>
      <c r="C10" s="1"/>
      <c r="D10" s="14"/>
      <c r="E10" s="1"/>
      <c r="F10" s="1"/>
      <c r="G10" s="24">
        <f>B10</f>
        <v>5000</v>
      </c>
    </row>
    <row r="11" spans="1:7" ht="15">
      <c r="A11" s="1" t="s">
        <v>43</v>
      </c>
      <c r="B11" s="8">
        <v>1000</v>
      </c>
      <c r="C11" s="1"/>
      <c r="D11" s="14"/>
      <c r="E11" s="1"/>
      <c r="F11" s="1"/>
      <c r="G11" s="24">
        <f>B11</f>
        <v>1000</v>
      </c>
    </row>
    <row r="12" spans="1:6" ht="15">
      <c r="A12" s="1"/>
      <c r="B12" s="8"/>
      <c r="C12" s="1"/>
      <c r="D12" s="15"/>
      <c r="E12" s="1"/>
      <c r="F12" s="1"/>
    </row>
    <row r="16" spans="1:8" ht="15">
      <c r="A16" s="2" t="s">
        <v>21</v>
      </c>
      <c r="B16" s="9">
        <v>15000</v>
      </c>
      <c r="G16" s="24">
        <v>0</v>
      </c>
      <c r="H16" t="s">
        <v>61</v>
      </c>
    </row>
    <row r="17" spans="1:7" ht="15">
      <c r="A17" s="4" t="s">
        <v>27</v>
      </c>
      <c r="B17" s="10">
        <f>SUM(B4:B16)</f>
        <v>68408.33333333334</v>
      </c>
      <c r="G17" s="26">
        <f>SUM(G4:G16)</f>
        <v>27166.666666666664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8.421875" style="0" customWidth="1"/>
    <col min="2" max="4" width="11.421875" style="0" customWidth="1"/>
    <col min="5" max="5" width="14.140625" style="0" customWidth="1"/>
    <col min="6" max="6" width="16.28125" style="0" customWidth="1"/>
  </cols>
  <sheetData>
    <row r="1" spans="1:6" ht="15">
      <c r="A1" s="35"/>
      <c r="B1" s="31"/>
      <c r="C1" s="31" t="s">
        <v>89</v>
      </c>
      <c r="D1" s="31"/>
      <c r="E1" s="31"/>
      <c r="F1" s="31"/>
    </row>
    <row r="2" spans="1:6" ht="15">
      <c r="A2" s="35" t="s">
        <v>97</v>
      </c>
      <c r="B2" s="31"/>
      <c r="C2" s="31" t="s">
        <v>88</v>
      </c>
      <c r="D2" s="31" t="s">
        <v>90</v>
      </c>
      <c r="E2" s="31" t="s">
        <v>91</v>
      </c>
      <c r="F2" s="31" t="s">
        <v>92</v>
      </c>
    </row>
    <row r="3" spans="1:6" ht="15">
      <c r="A3" t="s">
        <v>96</v>
      </c>
      <c r="B3" s="31"/>
      <c r="C3" s="32">
        <v>947285</v>
      </c>
      <c r="D3" s="32">
        <v>1193749</v>
      </c>
      <c r="E3" s="32">
        <v>1447606</v>
      </c>
      <c r="F3" s="32">
        <v>1709079</v>
      </c>
    </row>
    <row r="4" ht="15">
      <c r="A4" s="35" t="s">
        <v>26</v>
      </c>
    </row>
    <row r="5" spans="1:6" ht="15">
      <c r="A5" t="s">
        <v>94</v>
      </c>
      <c r="B5" s="31"/>
      <c r="C5" s="34">
        <v>405942</v>
      </c>
      <c r="D5" s="34">
        <v>811884</v>
      </c>
      <c r="E5" s="34">
        <v>1217826</v>
      </c>
      <c r="F5" s="34">
        <v>1623768</v>
      </c>
    </row>
    <row r="6" spans="1:6" ht="15">
      <c r="A6" t="s">
        <v>95</v>
      </c>
      <c r="B6" s="31"/>
      <c r="C6" s="34">
        <v>415720.26</v>
      </c>
      <c r="D6" s="34">
        <v>831440.52</v>
      </c>
      <c r="E6" s="34">
        <v>1247160.78</v>
      </c>
      <c r="F6" s="34">
        <v>1662881.04</v>
      </c>
    </row>
    <row r="7" spans="1:6" ht="15">
      <c r="A7" s="35" t="s">
        <v>98</v>
      </c>
      <c r="B7" s="31"/>
      <c r="C7" s="31"/>
      <c r="D7" s="31"/>
      <c r="E7" s="31"/>
      <c r="F7" s="31"/>
    </row>
    <row r="8" spans="1:6" ht="15">
      <c r="A8" t="s">
        <v>94</v>
      </c>
      <c r="B8" s="33">
        <v>0</v>
      </c>
      <c r="C8" s="34">
        <v>541343</v>
      </c>
      <c r="D8" s="34">
        <v>381864.55</v>
      </c>
      <c r="E8" s="34">
        <v>229780.01</v>
      </c>
      <c r="F8" s="34">
        <v>85311.19</v>
      </c>
    </row>
    <row r="9" spans="1:6" ht="15">
      <c r="A9" t="s">
        <v>95</v>
      </c>
      <c r="B9" s="33">
        <v>0.03</v>
      </c>
      <c r="C9" s="34">
        <v>531564.74</v>
      </c>
      <c r="D9" s="34">
        <v>362308.03</v>
      </c>
      <c r="E9" s="34">
        <v>200445.23</v>
      </c>
      <c r="F9" s="34">
        <v>46198.15</v>
      </c>
    </row>
    <row r="10" spans="2:6" ht="15">
      <c r="B10" s="31"/>
      <c r="C10" s="31"/>
      <c r="D10" s="31"/>
      <c r="E10" s="31"/>
      <c r="F10" s="3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HMSAdmin</dc:creator>
  <cp:keywords/>
  <dc:description/>
  <cp:lastModifiedBy>Neil</cp:lastModifiedBy>
  <cp:lastPrinted>2013-11-26T19:49:28Z</cp:lastPrinted>
  <dcterms:created xsi:type="dcterms:W3CDTF">2010-11-05T02:08:59Z</dcterms:created>
  <dcterms:modified xsi:type="dcterms:W3CDTF">2013-11-26T19:49:36Z</dcterms:modified>
  <cp:category/>
  <cp:version/>
  <cp:contentType/>
  <cp:contentStatus/>
</cp:coreProperties>
</file>